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mith\AppData\Local\Microsoft\Windows\Temporary Internet Files\Content.Outlook\39FS6NMM\"/>
    </mc:Choice>
  </mc:AlternateContent>
  <bookViews>
    <workbookView xWindow="0" yWindow="0" windowWidth="28800" windowHeight="12300" tabRatio="685" firstSheet="1"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Obligations'!$A$1:$S$35</definedName>
    <definedName name="_xlnm.Print_Area" localSheetId="6">'5 - Optional Reporting'!$A$1:$D$29</definedName>
    <definedName name="_xlnm.Print_Titles" localSheetId="2">'2 - Individual Debt Obligations'!$A:$A</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10" i="4" l="1"/>
  <c r="B23" i="4" l="1"/>
  <c r="B24" i="4"/>
  <c r="B22" i="4"/>
  <c r="I35" i="3" l="1"/>
  <c r="I34" i="3"/>
  <c r="I33" i="3" l="1"/>
  <c r="I32" i="3"/>
  <c r="I31" i="3"/>
  <c r="H30" i="3"/>
  <c r="I30" i="3" s="1"/>
  <c r="I20" i="3" l="1"/>
  <c r="I19" i="3" l="1"/>
  <c r="H24" i="3" l="1"/>
  <c r="I24" i="3"/>
  <c r="I23" i="3"/>
  <c r="I17" i="3"/>
  <c r="B15" i="4" l="1"/>
  <c r="B17" i="4"/>
  <c r="B16" i="4"/>
  <c r="B11" i="4"/>
  <c r="E22" i="3" l="1"/>
  <c r="B12" i="4" s="1"/>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3" i="3"/>
  <c r="J32" i="3"/>
  <c r="J31" i="3"/>
  <c r="J30" i="3"/>
  <c r="J29" i="3"/>
  <c r="J28" i="3"/>
  <c r="J27" i="3"/>
  <c r="J26" i="3"/>
  <c r="J25" i="3"/>
  <c r="J24" i="3"/>
  <c r="J23" i="3"/>
  <c r="J22" i="3"/>
  <c r="J21" i="3"/>
  <c r="J20"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<sst xmlns="http://schemas.openxmlformats.org/spreadsheetml/2006/main" count="664" uniqueCount="376">
  <si>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</si>
  <si>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</si>
  <si>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</si>
  <si>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</si>
  <si>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</si>
  <si>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</si>
  <si>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</si>
  <si>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</si>
  <si>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</si>
  <si>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</si>
  <si>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</si>
  <si>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</si>
  <si>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</si>
  <si>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</si>
  <si>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</si>
  <si>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</si>
  <si>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</si>
  <si>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</si>
  <si>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</si>
  <si>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</si>
  <si>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</si>
  <si>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</si>
  <si>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</si>
  <si>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</si>
  <si>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</si>
  <si>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</si>
  <si>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</si>
  <si>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</si>
  <si>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</si>
  <si>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</si>
  <si>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</si>
  <si>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</si>
  <si>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</si>
  <si>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</si>
  <si>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</si>
  <si>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</si>
  <si>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</si>
  <si>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</si>
  <si>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</si>
  <si>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</si>
  <si>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</si>
  <si>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</si>
  <si>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</si>
  <si>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</si>
  <si>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</si>
  <si>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</si>
  <si>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</si>
  <si>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</si>
  <si>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</si>
  <si>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</si>
  <si>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</si>
  <si>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</si>
  <si>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</si>
  <si>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</si>
  <si>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</si>
  <si>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</si>
  <si>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</si>
  <si>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</si>
  <si>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</si>
  <si>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</si>
  <si>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</si>
  <si>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</si>
  <si>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</si>
  <si>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</si>
  <si>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</si>
  <si>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</si>
  <si>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</si>
  <si>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</si>
  <si>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</si>
  <si>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</si>
  <si>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</si>
  <si>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</si>
  <si>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</si>
  <si>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</si>
  <si>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</si>
  <si>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</si>
  <si>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</si>
  <si>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</si>
  <si>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</si>
  <si>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</si>
  <si>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</si>
  <si>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</si>
  <si>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</si>
  <si>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</si>
  <si>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</si>
  <si>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</si>
  <si>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</si>
  <si>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</si>
  <si>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</si>
  <si>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</si>
  <si>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</si>
  <si>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</si>
  <si>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</si>
  <si>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</si>
  <si>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</si>
  <si>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</si>
  <si>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</si>
  <si>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</si>
  <si>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</si>
  <si>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</si>
  <si>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</si>
  <si>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</si>
  <si>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</si>
  <si>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</si>
  <si>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</si>
  <si>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</si>
  <si>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</si>
  <si>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</si>
  <si>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</si>
  <si>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</si>
  <si>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</si>
  <si>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</si>
  <si>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</si>
  <si>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</si>
  <si>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</si>
  <si>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</si>
  <si>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</si>
  <si>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</si>
  <si>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</si>
  <si>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</si>
  <si>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</si>
  <si>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</si>
  <si>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</si>
  <si>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</si>
  <si>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</si>
  <si>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</si>
  <si>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</si>
  <si>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</si>
  <si>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</si>
  <si>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</si>
  <si>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</si>
  <si>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</si>
  <si>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</si>
  <si>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</si>
  <si>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</si>
  <si>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</si>
  <si>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</si>
  <si>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</si>
  <si>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</si>
  <si>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</si>
  <si>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</si>
  <si>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</si>
  <si>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</si>
  <si>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</si>
  <si>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</si>
  <si>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</si>
  <si>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</si>
  <si>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</si>
  <si>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</si>
  <si>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</si>
  <si>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</si>
  <si>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</si>
  <si>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</si>
  <si>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</si>
  <si>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</si>
  <si>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</si>
  <si>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</si>
  <si>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</si>
  <si>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</si>
  <si>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</si>
  <si>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</si>
  <si>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</si>
  <si>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</si>
  <si>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</si>
  <si>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</si>
  <si>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</si>
  <si>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</si>
  <si>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</si>
  <si>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</si>
  <si>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</si>
  <si>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</si>
  <si>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</si>
  <si>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</si>
  <si>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</si>
  <si>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</si>
  <si>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</si>
  <si>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</si>
  <si>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</si>
  <si>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</si>
  <si>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</si>
  <si>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</si>
  <si>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</si>
  <si>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</si>
  <si>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</si>
  <si>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</si>
  <si>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</si>
  <si>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</si>
  <si>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</si>
  <si>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</si>
  <si>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</si>
  <si>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</si>
  <si>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</si>
  <si>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</si>
  <si>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</si>
  <si>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</si>
  <si>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</si>
  <si>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</si>
  <si>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</si>
  <si>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</si>
  <si>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</si>
  <si>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</si>
  <si>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</si>
  <si>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</si>
  <si>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</si>
  <si>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</si>
  <si>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</si>
  <si>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</si>
  <si>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</si>
  <si>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</si>
  <si>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</si>
  <si>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</si>
  <si>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</si>
  <si>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</si>
  <si>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</si>
  <si>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</si>
  <si>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</si>
  <si>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</si>
  <si>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</si>
  <si>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</si>
  <si>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</si>
  <si>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</si>
  <si>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</si>
  <si>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</si>
  <si>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</si>
  <si>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</si>
  <si>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</si>
  <si>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</si>
  <si>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</si>
  <si>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</si>
  <si>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</si>
  <si>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</si>
  <si>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</si>
  <si>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</si>
  <si>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</si>
  <si>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</si>
  <si>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</si>
  <si>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</si>
  <si>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</si>
  <si>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</si>
  <si>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</si>
  <si>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</si>
  <si>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</si>
  <si>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</si>
  <si>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</si>
  <si>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</si>
  <si>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</si>
  <si>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</si>
  <si>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</si>
  <si>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</si>
  <si>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</si>
  <si>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</si>
  <si>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</si>
  <si>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</si>
  <si>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</si>
  <si>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</si>
  <si>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</si>
  <si>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</si>
  <si>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</si>
  <si>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</si>
  <si>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</si>
  <si>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</si>
  <si>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</si>
  <si>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</si>
  <si>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</si>
  <si>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</si>
  <si>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</si>
  <si>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</si>
  <si>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</si>
  <si>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</si>
  <si>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</si>
  <si>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</si>
  <si>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</si>
  <si>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</si>
  <si>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</si>
  <si>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</si>
  <si>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</si>
  <si>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</si>
  <si>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</si>
  <si>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</si>
  <si>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</si>
  <si>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</si>
  <si>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</si>
  <si>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</si>
  <si>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</si>
  <si>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</si>
  <si>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</si>
  <si>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</si>
  <si>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</si>
  <si>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</si>
  <si>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</si>
  <si>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</si>
  <si>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</si>
  <si>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</si>
  <si>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</si>
  <si>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</si>
  <si>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</si>
  <si>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</si>
  <si>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</si>
  <si>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</si>
  <si>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City of Bryan, Texas</t>
  </si>
  <si>
    <t>www.bryantx.gov</t>
  </si>
  <si>
    <t>979-209-5080</t>
  </si>
  <si>
    <t>Alicia Kenney</t>
  </si>
  <si>
    <t>General Accountant</t>
  </si>
  <si>
    <t>akenney@bryantx.gov</t>
  </si>
  <si>
    <t>300 S. Texas Ave.</t>
  </si>
  <si>
    <t>Bryan</t>
  </si>
  <si>
    <t>Brazos</t>
  </si>
  <si>
    <t>P.O. Box 1000</t>
  </si>
  <si>
    <t>General Obligation Refunding, Series 2010</t>
  </si>
  <si>
    <t>General Obligation Refunding, Series 2013</t>
  </si>
  <si>
    <t>General Obligation Refunding, Series 2014</t>
  </si>
  <si>
    <t>General Obligation Refunding, Series 2015</t>
  </si>
  <si>
    <t>General Obligation Refunding, Series 2016</t>
  </si>
  <si>
    <t>Water Revenue, Series 2010A</t>
  </si>
  <si>
    <t>Sewer System Revenue, Series 2011</t>
  </si>
  <si>
    <t>Electric System Revenue City, Series 2007</t>
  </si>
  <si>
    <t>Electric System Revenue City, Series 2008</t>
  </si>
  <si>
    <t>Electric System Revenue Rural, Series 2008</t>
  </si>
  <si>
    <t>Electric System Revenue City, Series 2009</t>
  </si>
  <si>
    <t>Electric System Revenue City, Series 2010</t>
  </si>
  <si>
    <t>Electric System Revenue Rural, Series 2011</t>
  </si>
  <si>
    <t>Electric System Revenue City, Series 2012</t>
  </si>
  <si>
    <t>Electric System Revenue City, Series 2016</t>
  </si>
  <si>
    <t>Electric System Revenue Rural, Series 2016</t>
  </si>
  <si>
    <t>Sewer System Revenue, Series 2009B</t>
  </si>
  <si>
    <t>Bryan Texas Utilities</t>
  </si>
  <si>
    <t>Water &amp; Wastewater</t>
  </si>
  <si>
    <t>Wastewater</t>
  </si>
  <si>
    <t>Water</t>
  </si>
  <si>
    <t>U.S. Census Bureau and www.factfinder2.census.gov</t>
  </si>
  <si>
    <t>Proceeds from the sale of the Certificates will be used for (i) the acquisition and construction of improvements, additions and extensions to the City’s electric system, including facilities for the transmission and distribution of electric power and energy, (ii) constructing, improving, renovating, extending, expanding and developing streets, including drainage, traffic signalization, lighting, sidewalks, soundwalls and landscaping, and acquiring right-of-way related thereto, (iii) the purchase of fire-fighting equipment, including fire trucks, and (iv) related professional services, including legal, fiscal, engineering and design fees, and costs of issuance of the Certificates.</t>
  </si>
  <si>
    <t>Proceeds from the sale of the Certificates will be used to pay contractual obligations incurred for (i) constructing, improving, renovating, extending, expanding and developing streets, including drainage, traffic signalization, lighting, sidewalks, soundwalls and landscaping, and acquiring right-of-way related thereto,  (ii) restoring historic structures, (iii)acquiring, purchasing, constructing, improving, renovating, enlarging, and equipping property, buildings, structures, facilities, and related infrastructure for a solid waste disposal system, and (iv) professional services, including legal, fiscal, engineering and design fees, and costs of issuance.</t>
  </si>
  <si>
    <t>Certificate of Obligation-Combination Tax 
&amp; Revenue, Series 2008</t>
  </si>
  <si>
    <t>Certificate of Obligation-Combination Tax 
&amp; Revenue, Series 2009</t>
  </si>
  <si>
    <t>Certificate of Obligation-Combination Tax 
&amp; Revenue, Series 2010</t>
  </si>
  <si>
    <t>Certificate of Obligation-Combination Tax 
&amp; Revenue, Series 2013</t>
  </si>
  <si>
    <t>Certificate of Obligation-Combination Tax 
&amp; Revenue, Series 2016</t>
  </si>
  <si>
    <t>Water and Sewer System Revenue, 
Series 2007</t>
  </si>
  <si>
    <t>Water and Sewer System Revenue, 
Series 2009A</t>
  </si>
  <si>
    <t>Certificate of Obligation-Combination Tax 
&amp; Revenue, Series 2014</t>
  </si>
  <si>
    <t>Certificate of Obligation-Combination Tax 
&amp; Revenue Refunding, Series 2011, CTRR</t>
  </si>
  <si>
    <t>Proceeds from the sale of the Certificates will be used for (i) constructing, improving, renovating, extending, expanding and developing streets, including drainage, traffic signalization, lighting, sidewalks, soundwalls and landscaping, and acquiring right-of-way related thereto, (ii) constructing, renovating and improving fire department facilities and purchasing fire fighting equipment, including fire trucks; (iii) constructing, renovating and improving airport facilities, including hangars; and (iv) related professional services, including legal, fiscal, engineering and design fees, and costs of issuance of the Certificates.</t>
  </si>
  <si>
    <t xml:space="preserve">Proceeds from the sale of the Bonds will be used for the expansion of the Rural Electric System distribution system and to pay the costs associated with the issuance of the Bonds. </t>
  </si>
  <si>
    <t>Proceeds from the sale of the Certificates will be used to pay contractual obligations incurred for (i) constructing, improving, renovating, extending, expanding and developing streets, including drainage, traffic signalization, lighting, sidewalks, and landscaping; (ii) equipping a municipal golf course; and (iii) professional services, including legal, fiscal, engineering and design fees, and costs of issuance.</t>
  </si>
  <si>
    <t xml:space="preserve">Proceeds from the sale of the Bonds will be used for the acquisition, equipment, improvement and expansion of the System and to pay the costs associated with the issuance of the Bonds. </t>
  </si>
  <si>
    <t>Proceeds from the sale of the Bonds will be used for the construction of a gas turbine generator at the City's existing Roland C. Dansby Power Plant site and to pay the costs associated with the issuance of the Bonds.</t>
  </si>
  <si>
    <t>The Bonds are being issued for the purpose financing improvements and extensions to the Waterworks and Sewer System and paymg the costs of issuing the Bonds.</t>
  </si>
  <si>
    <t>Partial Bryan Texas 
Utilities</t>
  </si>
  <si>
    <t>Proceeds from the sale of the Bonds will be used for the acquisition, construction, replacement and repair of substations, feeders and other distribution improvements to the City's rural electric system.</t>
  </si>
  <si>
    <t>Proceeds from the sale of the Bonds will be used for the construction of Electric System transmission and distribution facilities and to pay the costs associated with the issuance of the Bonds.</t>
  </si>
  <si>
    <t>Proceeds from the sale of the Bonds will be used for (i) the construction of Electric System transmission and distribution facilities, (ii) to fund a reserve fund, and (iii) to pay the costs associated with the issuance of the Bonds.</t>
  </si>
  <si>
    <t>Proceeds from the sale of the Bonds will be used (i) to refund certain contractual obligations of the City incurred pursuant to a power sales contract between the City and the Texas Municipal Power Agency, (ii) to fund a reserve fund, and (iii) to pay the costs associated with the issuance of the Bonds.</t>
  </si>
  <si>
    <t>Proceeds from the sale of the Bonds will be used for (i) transmission system improvements, (ii) the acquisition and installation of automated metering, (iii) refunding portions of oustanding bonds for debt service savings, (iv) funding a reserve fund, and (v) to pay the costs of issuance.</t>
  </si>
  <si>
    <t>Proceeds from the sale of the Bonds will be used for (i) financing costs or expenses incurred in relation to the acquisition or construction of improvements, additions, or extensions to the Electric System, including facilities for the generation, transmission, or distribution of electric power and energy, and capital assets, facilities and equipment incident and related to the operation, maintenance, or administration of the Electric System; (ii) funding the reserve fund requirement for the Bonds with a municipal bond reserve fund insurance policy issued by Assured Guaranty Municipal Corp.; (iii) refunding portions of outstanding bonds for debt service savings and (iv) paying the cost of issuing the Bonds.</t>
  </si>
  <si>
    <t>Proceeds from the sale of the Bonds will be used for (i) financing costs or expenses incurred in relation to the acquisition or construction of improvements, additions, or extensions to the Rural System, including facilities for the generation, transmission, or distribution of electric power and energy, and capital assets, facilities and equipment incident and related to the operation, maintenance, or administration of the Rural System; (ii) funding the reserve fund requirement for the Bonds with a municipal bond reserve fund insurance policy issued by Assured Guaranty Municipal Corp.; (iii) refunding portions of outstanding bonds for debt service savings, and (iv) paying the cost of issuing the Bonds.</t>
  </si>
  <si>
    <t>Proceeds from the sale of the Bonds will be used to refund a portion of the City’s outstanding general obligation debt and to pay certain costs of issuance of the Bonds. (Refunded Obligations include: 1998 CO's &amp; 2001A Water &amp; Wastewater CO's)</t>
  </si>
  <si>
    <t>Proceeds from the sale of the Bonds will be used to refund a portion of the City's outstanding System debt and to pay certain costs of issuance of the Bonds. (Refunded Obligations are 2001 Water &amp; Wastewater Revenue Bonds)</t>
  </si>
  <si>
    <t>Proceeds from the sale of the Bonds will be used (i) to construct, improve, repair, renovate, enlarge, extend and equip the Waterworks and Sewer System and (ii) to pay the costs of issuing of the Bonds.</t>
  </si>
  <si>
    <t>Proceeds from the sale of the Bonds will be used to refund a portion of the City’s outstanding debt in order to lower the overall debt service requirements of the City, for improvements to the Waterworks and Sewer System, to purchase a debt service reserve fund surety bond, and to pay the costs associated with the issuance of the Bonds. (Refunded Bonds include: 2001 Waterworks and Sewer System Refunding and 2001 Waterworks and Sewer System Revenue Bonds.)</t>
  </si>
  <si>
    <t>The Bonds are being issued for the purpose of (i) constructing, improving, repairing, renovating, enlarging, extending and equipping the Waterworks an Sewer System and (ii) paying the costs of issuing the Bonds.</t>
  </si>
  <si>
    <t>Proceeds from the sale of the Bonds will be used (i) to refund a portion of the City’s outstanding debt (the “Refunded Obligations”), for debt service savings, and (ii) to pay the costs of issuing the Bonds. (Refunded obligations include 2005 CO's &amp; 2005 Water &amp; Wastewater Revenue Bonds)</t>
  </si>
  <si>
    <t>Proceeds from the sale of the Bonds will be used (i) to refund a portion of the City's outstanding debt (the "Refunded Obligations"), for debt service savings, and (ii) to pay costs of issuing the Bonds. (Refunded Obligations include: 2005 GO's &amp; 2005 Electric Revenue Bonds)</t>
  </si>
  <si>
    <t>Proceeds from the sale of the Bonds will be used (i) to refund a portion of the City's outstanding debt (the "Refunded Obligations"), for debt service savings, and (ii) to pay costs of issuing the Bonds. (Refunded Obligations are 2007 CO's)</t>
  </si>
  <si>
    <t>Proceeds from the sale of the Certificates will be used to pay contractual obligations of the City incurred for (i) constructing street imrpovements, including traffic signalization, lighting, drainage facilities, sidewalks and landscaping associated therewith, (ii) constructing, improving and equipping fire fighting facilities, including the acquisition of sites therefor, (iii) constructing imrovements to driveway and parking facilities for the City's warehouse facility and (iv) professional services rendered in connection with the acquisition, construction and financing of the foregoing projects.</t>
  </si>
  <si>
    <t xml:space="preserve">Proceeds from the sale of the Bonds will be used (1) for the acquisition, construction, replacement and repair ro the City's rural electric system; (2 )to refund a portion of the City's outstanding debt (the "Refunded Obligations"), for debt service savings, and (3) to pay costs of issuing the Obligations. (Refunded Obligations include: 2001, 2003, 2004, 2005 CO's, 2004 and 2005 Water &amp; Wastewater Revenue Bonds) </t>
  </si>
  <si>
    <t>Authorized but Unissued</t>
  </si>
  <si>
    <t>Streets</t>
  </si>
  <si>
    <t>Parks</t>
  </si>
  <si>
    <t>Sanitary Landfill</t>
  </si>
  <si>
    <t>Railroad Grade Separation</t>
  </si>
  <si>
    <t>Authorized but Unissued - $8,225,000</t>
  </si>
  <si>
    <t>Authorized but Unissued - $1,775,000</t>
  </si>
  <si>
    <t>Authorized but Unissued - $2,850,000</t>
  </si>
  <si>
    <t>Authorized but Unissued - $200,000</t>
  </si>
  <si>
    <t>Authorized but Unissued - 1984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</si>
</sst>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29" sqref="B29"/>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15</v>
      </c>
    </row>
    <row r="6" spans="1:2" x14ac:dyDescent="0.25">
      <c r="A6" s="14" t="s">
        <v>22</v>
      </c>
      <c r="B6" s="77"/>
    </row>
    <row r="7" spans="1:2" x14ac:dyDescent="0.25">
      <c r="A7" s="14" t="s">
        <v>239</v>
      </c>
      <c r="B7" s="76">
        <v>2016</v>
      </c>
    </row>
    <row r="8" spans="1:2" x14ac:dyDescent="0.25">
      <c r="A8" s="14" t="s">
        <v>240</v>
      </c>
      <c r="B8" s="78">
        <v>42278</v>
      </c>
    </row>
    <row r="9" spans="1:2" x14ac:dyDescent="0.25">
      <c r="A9" s="14" t="s">
        <v>14</v>
      </c>
      <c r="B9" s="72">
        <f>IF(ISBLANK(B8),"",DATE(YEAR(B8)+1,MONTH(B8),DAY(B8)-1))</f>
        <v>42643</v>
      </c>
    </row>
    <row r="10" spans="1:2" x14ac:dyDescent="0.25">
      <c r="A10" s="14" t="s">
        <v>21</v>
      </c>
      <c r="B10" s="78" t="s">
        <v>300</v>
      </c>
    </row>
    <row r="11" spans="1:2" x14ac:dyDescent="0.25">
      <c r="A11" s="14" t="s">
        <v>241</v>
      </c>
      <c r="B11" s="79" t="s">
        <v>301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301</v>
      </c>
    </row>
    <row r="19" spans="1:2" x14ac:dyDescent="0.25">
      <c r="A19" s="18" t="s">
        <v>4</v>
      </c>
      <c r="B19" s="76" t="s">
        <v>304</v>
      </c>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v>77803</v>
      </c>
    </row>
    <row r="24" spans="1:2" x14ac:dyDescent="0.25">
      <c r="A24" s="18" t="s">
        <v>249</v>
      </c>
      <c r="B24" s="76" t="s">
        <v>307</v>
      </c>
    </row>
    <row r="25" spans="1:2" x14ac:dyDescent="0.25">
      <c r="A25" s="18" t="s">
        <v>280</v>
      </c>
      <c r="B25" s="76" t="s">
        <v>13</v>
      </c>
    </row>
    <row r="26" spans="1:2" x14ac:dyDescent="0.25">
      <c r="A26" s="18" t="s">
        <v>6</v>
      </c>
      <c r="B26" s="76" t="s">
        <v>308</v>
      </c>
    </row>
    <row r="27" spans="1:2" x14ac:dyDescent="0.25">
      <c r="A27" s="18" t="s">
        <v>7</v>
      </c>
      <c r="B27" s="76"/>
    </row>
    <row r="28" spans="1:2" x14ac:dyDescent="0.25">
      <c r="A28" s="18" t="s">
        <v>8</v>
      </c>
      <c r="B28" s="76" t="s">
        <v>306</v>
      </c>
    </row>
    <row r="29" spans="1:2" x14ac:dyDescent="0.25">
      <c r="A29" s="18" t="s">
        <v>9</v>
      </c>
      <c r="B29" s="76">
        <v>77805</v>
      </c>
    </row>
    <row r="30" spans="1:2" x14ac:dyDescent="0.25">
      <c r="A30" s="18" t="s">
        <v>10</v>
      </c>
      <c r="B30" s="76" t="s">
        <v>307</v>
      </c>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30052"/>
  <sheetViews>
    <sheetView tabSelected="1" zoomScale="70" zoomScaleNormal="70" workbookViewId="0">
      <pane xSplit="2" ySplit="9" topLeftCell="C34" activePane="bottomRight" state="frozen"/>
      <selection pane="topRight" activeCell="C1" sqref="C1"/>
      <selection pane="bottomLeft" activeCell="A10" sqref="A10"/>
      <selection pane="bottomRight" activeCell="A40" sqref="A40"/>
    </sheetView>
  </sheetViews>
  <sheetFormatPr defaultColWidth="0" defaultRowHeight="15.75" zeroHeight="1" x14ac:dyDescent="0.25"/>
  <cols>
    <col min="1" max="1" width="44" style="1" customWidth="1"/>
    <col min="2" max="2" width="25.28515625" style="1" customWidth="1"/>
    <col min="3" max="3" width="18.85546875" style="5" bestFit="1" customWidth="1"/>
    <col min="4" max="4" width="24.7109375" style="5" bestFit="1" customWidth="1"/>
    <col min="5" max="5" width="24.28515625" style="5" customWidth="1"/>
    <col min="6" max="6" width="18.5703125" style="6" bestFit="1" customWidth="1"/>
    <col min="7" max="7" width="14.28515625" style="1" customWidth="1"/>
    <col min="8" max="8" width="15.85546875" style="5" customWidth="1"/>
    <col min="9" max="9" width="17.85546875" style="5" customWidth="1"/>
    <col min="10" max="10" width="16.7109375" style="5" customWidth="1"/>
    <col min="11" max="11" width="79.85546875" style="7" customWidth="1"/>
    <col min="12" max="12" width="22.7109375" style="1" customWidth="1"/>
    <col min="13" max="16" width="10.7109375" style="1" customWidth="1"/>
    <col min="17" max="17" width="13.28515625" style="1" customWidth="1"/>
    <col min="18" max="18" width="23.7109375" style="1" customWidth="1"/>
    <col min="19" max="19" width="43"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Bryan,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95.25" customHeight="1"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64.5" customHeight="1" x14ac:dyDescent="0.25">
      <c r="A10" s="81" t="s">
        <v>309</v>
      </c>
      <c r="B10" s="82"/>
      <c r="C10" s="83">
        <v>10635000</v>
      </c>
      <c r="D10" s="83">
        <v>5435000</v>
      </c>
      <c r="E10" s="84">
        <v>6095400</v>
      </c>
      <c r="F10" s="85">
        <v>44423</v>
      </c>
      <c r="G10" s="82" t="s">
        <v>12</v>
      </c>
      <c r="H10" s="84">
        <v>11011119.4</v>
      </c>
      <c r="I10" s="84">
        <v>11011119.4</v>
      </c>
      <c r="J10" s="84">
        <f>H10-I10</f>
        <v>0</v>
      </c>
      <c r="K10" s="82" t="s">
        <v>356</v>
      </c>
      <c r="L10" s="82" t="s">
        <v>12</v>
      </c>
      <c r="M10" s="81" t="s">
        <v>45</v>
      </c>
      <c r="N10" s="81" t="s">
        <v>44</v>
      </c>
      <c r="O10" s="82" t="s">
        <v>77</v>
      </c>
      <c r="P10" s="82" t="s">
        <v>77</v>
      </c>
      <c r="Q10" s="82"/>
      <c r="R10" s="86"/>
      <c r="S10" s="86"/>
    </row>
    <row r="11" spans="1:19" s="3" customFormat="1" ht="111.75" customHeight="1" x14ac:dyDescent="0.25">
      <c r="A11" s="86" t="s">
        <v>310</v>
      </c>
      <c r="B11" s="86"/>
      <c r="C11" s="83">
        <v>27685000</v>
      </c>
      <c r="D11" s="83">
        <v>22030000</v>
      </c>
      <c r="E11" s="84">
        <v>25207538</v>
      </c>
      <c r="F11" s="87">
        <v>46249</v>
      </c>
      <c r="G11" s="82" t="s">
        <v>12</v>
      </c>
      <c r="H11" s="84">
        <v>27811772.399999999</v>
      </c>
      <c r="I11" s="84">
        <v>27811772.399999999</v>
      </c>
      <c r="J11" s="84">
        <f t="shared" ref="J11:J61" si="0">H11-I11</f>
        <v>0</v>
      </c>
      <c r="K11" s="88" t="s">
        <v>365</v>
      </c>
      <c r="L11" s="82" t="s">
        <v>12</v>
      </c>
      <c r="M11" s="81" t="s">
        <v>77</v>
      </c>
      <c r="N11" s="81" t="s">
        <v>44</v>
      </c>
      <c r="O11" s="82" t="s">
        <v>77</v>
      </c>
      <c r="P11" s="82" t="s">
        <v>77</v>
      </c>
      <c r="Q11" s="82"/>
      <c r="R11" s="86"/>
      <c r="S11" s="86"/>
    </row>
    <row r="12" spans="1:19" s="3" customFormat="1" ht="63" x14ac:dyDescent="0.25">
      <c r="A12" s="86" t="s">
        <v>311</v>
      </c>
      <c r="B12" s="86"/>
      <c r="C12" s="83">
        <v>9245000</v>
      </c>
      <c r="D12" s="83">
        <v>8050001</v>
      </c>
      <c r="E12" s="84">
        <v>9805928</v>
      </c>
      <c r="F12" s="87">
        <v>48075</v>
      </c>
      <c r="G12" s="82" t="s">
        <v>12</v>
      </c>
      <c r="H12" s="84">
        <v>9322079.9100000001</v>
      </c>
      <c r="I12" s="84">
        <v>9322079.9100000001</v>
      </c>
      <c r="J12" s="84">
        <f t="shared" si="0"/>
        <v>0</v>
      </c>
      <c r="K12" s="88" t="s">
        <v>361</v>
      </c>
      <c r="L12" s="82" t="s">
        <v>12</v>
      </c>
      <c r="M12" s="81" t="s">
        <v>77</v>
      </c>
      <c r="N12" s="81" t="s">
        <v>44</v>
      </c>
      <c r="O12" s="82" t="s">
        <v>77</v>
      </c>
      <c r="P12" s="82" t="s">
        <v>77</v>
      </c>
      <c r="Q12" s="82"/>
      <c r="R12" s="86"/>
      <c r="S12" s="86"/>
    </row>
    <row r="13" spans="1:19" s="3" customFormat="1" ht="63" x14ac:dyDescent="0.25">
      <c r="A13" s="86" t="s">
        <v>312</v>
      </c>
      <c r="B13" s="86"/>
      <c r="C13" s="83">
        <v>19480000</v>
      </c>
      <c r="D13" s="83">
        <v>17120000</v>
      </c>
      <c r="E13" s="84">
        <v>19628425</v>
      </c>
      <c r="F13" s="87">
        <v>45884</v>
      </c>
      <c r="G13" s="82" t="s">
        <v>12</v>
      </c>
      <c r="H13" s="84">
        <v>20404064.510000002</v>
      </c>
      <c r="I13" s="84">
        <v>20404064.510000002</v>
      </c>
      <c r="J13" s="84">
        <f>H13-I13</f>
        <v>0</v>
      </c>
      <c r="K13" s="88" t="s">
        <v>362</v>
      </c>
      <c r="L13" s="82" t="s">
        <v>12</v>
      </c>
      <c r="M13" s="81" t="s">
        <v>77</v>
      </c>
      <c r="N13" s="81" t="s">
        <v>44</v>
      </c>
      <c r="O13" s="82" t="s">
        <v>77</v>
      </c>
      <c r="P13" s="82" t="s">
        <v>77</v>
      </c>
      <c r="Q13" s="82"/>
      <c r="R13" s="86"/>
      <c r="S13" s="86"/>
    </row>
    <row r="14" spans="1:19" s="3" customFormat="1" ht="70.5" customHeight="1" x14ac:dyDescent="0.25">
      <c r="A14" s="86" t="s">
        <v>313</v>
      </c>
      <c r="B14" s="86"/>
      <c r="C14" s="83">
        <v>7755000</v>
      </c>
      <c r="D14" s="83">
        <v>7755000</v>
      </c>
      <c r="E14" s="84">
        <v>8771772</v>
      </c>
      <c r="F14" s="87">
        <v>46249</v>
      </c>
      <c r="G14" s="82" t="s">
        <v>12</v>
      </c>
      <c r="H14" s="84">
        <v>8127164.9800000004</v>
      </c>
      <c r="I14" s="84">
        <v>8127164.9800000004</v>
      </c>
      <c r="J14" s="84">
        <f>H14-I14</f>
        <v>0</v>
      </c>
      <c r="K14" s="88" t="s">
        <v>363</v>
      </c>
      <c r="L14" s="82" t="s">
        <v>12</v>
      </c>
      <c r="M14" s="81" t="s">
        <v>77</v>
      </c>
      <c r="N14" s="81" t="s">
        <v>44</v>
      </c>
      <c r="O14" s="82" t="s">
        <v>77</v>
      </c>
      <c r="P14" s="82" t="s">
        <v>77</v>
      </c>
      <c r="Q14" s="82"/>
      <c r="R14" s="86"/>
      <c r="S14" s="86"/>
    </row>
    <row r="15" spans="1:19" s="3" customFormat="1" ht="130.5" customHeight="1" x14ac:dyDescent="0.25">
      <c r="A15" s="88" t="s">
        <v>333</v>
      </c>
      <c r="B15" s="86"/>
      <c r="C15" s="83">
        <v>11090000</v>
      </c>
      <c r="D15" s="83">
        <v>7450000</v>
      </c>
      <c r="E15" s="84">
        <v>9806819</v>
      </c>
      <c r="F15" s="87">
        <v>46980</v>
      </c>
      <c r="G15" s="82" t="s">
        <v>12</v>
      </c>
      <c r="H15" s="84">
        <v>11137701.17</v>
      </c>
      <c r="I15" s="84">
        <v>11137701.17</v>
      </c>
      <c r="J15" s="84">
        <f t="shared" si="0"/>
        <v>0</v>
      </c>
      <c r="K15" s="88" t="s">
        <v>364</v>
      </c>
      <c r="L15" s="82" t="s">
        <v>12</v>
      </c>
      <c r="M15" s="81" t="s">
        <v>39</v>
      </c>
      <c r="N15" s="81" t="s">
        <v>40</v>
      </c>
      <c r="O15" s="82" t="s">
        <v>77</v>
      </c>
      <c r="P15" s="82" t="s">
        <v>77</v>
      </c>
      <c r="Q15" s="82"/>
      <c r="R15" s="86"/>
      <c r="S15" s="86"/>
    </row>
    <row r="16" spans="1:19" s="3" customFormat="1" ht="95.25" customHeight="1" x14ac:dyDescent="0.25">
      <c r="A16" s="88" t="s">
        <v>334</v>
      </c>
      <c r="B16" s="86"/>
      <c r="C16" s="83">
        <v>8730000</v>
      </c>
      <c r="D16" s="83">
        <v>5970000</v>
      </c>
      <c r="E16" s="84">
        <v>7946173</v>
      </c>
      <c r="F16" s="87">
        <v>47345</v>
      </c>
      <c r="G16" s="82" t="s">
        <v>12</v>
      </c>
      <c r="H16" s="84">
        <v>8840228.2200000007</v>
      </c>
      <c r="I16" s="84">
        <v>8840228.2200000007</v>
      </c>
      <c r="J16" s="84">
        <f t="shared" si="0"/>
        <v>0</v>
      </c>
      <c r="K16" s="88" t="s">
        <v>344</v>
      </c>
      <c r="L16" s="82" t="s">
        <v>12</v>
      </c>
      <c r="M16" s="81" t="s">
        <v>45</v>
      </c>
      <c r="N16" s="81" t="s">
        <v>44</v>
      </c>
      <c r="O16" s="82" t="s">
        <v>77</v>
      </c>
      <c r="P16" s="82" t="s">
        <v>77</v>
      </c>
      <c r="Q16" s="82"/>
      <c r="R16" s="86"/>
      <c r="S16" s="86"/>
    </row>
    <row r="17" spans="1:19" s="3" customFormat="1" ht="132.75" customHeight="1" x14ac:dyDescent="0.25">
      <c r="A17" s="88" t="s">
        <v>335</v>
      </c>
      <c r="B17" s="86"/>
      <c r="C17" s="83">
        <v>13790000</v>
      </c>
      <c r="D17" s="83">
        <v>9995000</v>
      </c>
      <c r="E17" s="84">
        <v>13299538</v>
      </c>
      <c r="F17" s="87">
        <v>47710</v>
      </c>
      <c r="G17" s="82" t="s">
        <v>12</v>
      </c>
      <c r="H17" s="84">
        <v>13968726.189999999</v>
      </c>
      <c r="I17" s="84">
        <f>14435079.64-1692633.01</f>
        <v>12742446.630000001</v>
      </c>
      <c r="J17" s="84">
        <f t="shared" si="0"/>
        <v>1226279.5599999987</v>
      </c>
      <c r="K17" s="88" t="s">
        <v>332</v>
      </c>
      <c r="L17" s="82" t="s">
        <v>12</v>
      </c>
      <c r="M17" s="81" t="s">
        <v>45</v>
      </c>
      <c r="N17" s="81" t="s">
        <v>44</v>
      </c>
      <c r="O17" s="82" t="s">
        <v>77</v>
      </c>
      <c r="P17" s="82" t="s">
        <v>77</v>
      </c>
      <c r="Q17" s="82"/>
      <c r="R17" s="86"/>
      <c r="S17" s="86"/>
    </row>
    <row r="18" spans="1:19" s="3" customFormat="1" ht="69" customHeight="1" x14ac:dyDescent="0.25">
      <c r="A18" s="88" t="s">
        <v>341</v>
      </c>
      <c r="B18" s="86" t="s">
        <v>327</v>
      </c>
      <c r="C18" s="83">
        <v>10785000</v>
      </c>
      <c r="D18" s="83">
        <v>5590000</v>
      </c>
      <c r="E18" s="84">
        <v>6283056</v>
      </c>
      <c r="F18" s="87">
        <v>44743</v>
      </c>
      <c r="G18" s="82" t="s">
        <v>12</v>
      </c>
      <c r="H18" s="84">
        <v>11387608.300000001</v>
      </c>
      <c r="I18" s="84">
        <v>11387608.300000001</v>
      </c>
      <c r="J18" s="84">
        <f t="shared" si="0"/>
        <v>0</v>
      </c>
      <c r="K18" s="88" t="s">
        <v>357</v>
      </c>
      <c r="L18" s="82" t="s">
        <v>12</v>
      </c>
      <c r="M18" s="81" t="s">
        <v>43</v>
      </c>
      <c r="N18" s="81" t="s">
        <v>44</v>
      </c>
      <c r="O18" s="82" t="s">
        <v>77</v>
      </c>
      <c r="P18" s="82" t="s">
        <v>77</v>
      </c>
      <c r="Q18" s="82"/>
      <c r="R18" s="86"/>
      <c r="S18" s="86"/>
    </row>
    <row r="19" spans="1:19" s="3" customFormat="1" ht="112.5" customHeight="1" x14ac:dyDescent="0.25">
      <c r="A19" s="88" t="s">
        <v>336</v>
      </c>
      <c r="B19" s="86" t="s">
        <v>326</v>
      </c>
      <c r="C19" s="83">
        <v>5600000</v>
      </c>
      <c r="D19" s="83">
        <v>4950000</v>
      </c>
      <c r="E19" s="84">
        <v>6913845</v>
      </c>
      <c r="F19" s="87">
        <v>48806</v>
      </c>
      <c r="G19" s="82" t="s">
        <v>12</v>
      </c>
      <c r="H19" s="84">
        <v>5652871.0999999996</v>
      </c>
      <c r="I19" s="84">
        <f>H19-J19</f>
        <v>5652871.0999999996</v>
      </c>
      <c r="J19" s="84">
        <v>0</v>
      </c>
      <c r="K19" s="88" t="s">
        <v>349</v>
      </c>
      <c r="L19" s="82" t="s">
        <v>12</v>
      </c>
      <c r="M19" s="81" t="s">
        <v>77</v>
      </c>
      <c r="N19" s="81" t="s">
        <v>44</v>
      </c>
      <c r="O19" s="82" t="s">
        <v>77</v>
      </c>
      <c r="P19" s="82" t="s">
        <v>77</v>
      </c>
      <c r="Q19" s="82"/>
      <c r="R19" s="86"/>
      <c r="S19" s="86"/>
    </row>
    <row r="20" spans="1:19" s="3" customFormat="1" ht="146.25" customHeight="1" x14ac:dyDescent="0.25">
      <c r="A20" s="88" t="s">
        <v>340</v>
      </c>
      <c r="B20" s="88" t="s">
        <v>348</v>
      </c>
      <c r="C20" s="83">
        <v>42615000</v>
      </c>
      <c r="D20" s="83">
        <v>39490021</v>
      </c>
      <c r="E20" s="84">
        <v>57054181</v>
      </c>
      <c r="F20" s="87">
        <v>50997</v>
      </c>
      <c r="G20" s="82" t="s">
        <v>12</v>
      </c>
      <c r="H20" s="84">
        <v>42683738.170000002</v>
      </c>
      <c r="I20" s="84">
        <f>2774427.67+34770111.75</f>
        <v>37544539.420000002</v>
      </c>
      <c r="J20" s="84">
        <f t="shared" si="0"/>
        <v>5139198.75</v>
      </c>
      <c r="K20" s="88" t="s">
        <v>331</v>
      </c>
      <c r="L20" s="82" t="s">
        <v>12</v>
      </c>
      <c r="M20" s="81" t="s">
        <v>77</v>
      </c>
      <c r="N20" s="81" t="s">
        <v>44</v>
      </c>
      <c r="O20" s="82" t="s">
        <v>77</v>
      </c>
      <c r="P20" s="82" t="s">
        <v>77</v>
      </c>
      <c r="Q20" s="82"/>
      <c r="R20" s="86"/>
      <c r="S20" s="86"/>
    </row>
    <row r="21" spans="1:19" s="3" customFormat="1" ht="126" x14ac:dyDescent="0.25">
      <c r="A21" s="88" t="s">
        <v>337</v>
      </c>
      <c r="B21" s="86"/>
      <c r="C21" s="83">
        <v>10435000</v>
      </c>
      <c r="D21" s="83">
        <v>10435000</v>
      </c>
      <c r="E21" s="84">
        <v>13615483</v>
      </c>
      <c r="F21" s="87">
        <v>49902</v>
      </c>
      <c r="G21" s="82" t="s">
        <v>12</v>
      </c>
      <c r="H21" s="84">
        <v>10919567.43</v>
      </c>
      <c r="I21" s="84">
        <v>1809047.36</v>
      </c>
      <c r="J21" s="84">
        <f t="shared" si="0"/>
        <v>9110520.0700000003</v>
      </c>
      <c r="K21" s="88" t="s">
        <v>342</v>
      </c>
      <c r="L21" s="82" t="s">
        <v>12</v>
      </c>
      <c r="M21" s="81" t="s">
        <v>77</v>
      </c>
      <c r="N21" s="81" t="s">
        <v>44</v>
      </c>
      <c r="O21" s="82" t="s">
        <v>77</v>
      </c>
      <c r="P21" s="82" t="s">
        <v>77</v>
      </c>
      <c r="Q21" s="82"/>
      <c r="R21" s="86"/>
      <c r="S21" s="86"/>
    </row>
    <row r="22" spans="1:19" s="3" customFormat="1" ht="94.5" x14ac:dyDescent="0.25">
      <c r="A22" s="88" t="s">
        <v>338</v>
      </c>
      <c r="B22" s="86" t="s">
        <v>327</v>
      </c>
      <c r="C22" s="83">
        <v>36315000</v>
      </c>
      <c r="D22" s="83">
        <v>23640000</v>
      </c>
      <c r="E22" s="84">
        <f>19243837.62+11544762.81</f>
        <v>30788600.43</v>
      </c>
      <c r="F22" s="87">
        <v>48396</v>
      </c>
      <c r="G22" s="82" t="s">
        <v>13</v>
      </c>
      <c r="H22" s="84">
        <v>37721604.350000001</v>
      </c>
      <c r="I22" s="84">
        <v>37721604.350000001</v>
      </c>
      <c r="J22" s="84">
        <f t="shared" si="0"/>
        <v>0</v>
      </c>
      <c r="K22" s="88" t="s">
        <v>359</v>
      </c>
      <c r="L22" s="82" t="s">
        <v>12</v>
      </c>
      <c r="M22" s="81" t="s">
        <v>39</v>
      </c>
      <c r="N22" s="81" t="s">
        <v>40</v>
      </c>
      <c r="O22" s="82" t="s">
        <v>77</v>
      </c>
      <c r="P22" s="82" t="s">
        <v>77</v>
      </c>
      <c r="Q22" s="82"/>
      <c r="R22" s="86"/>
      <c r="S22" s="86"/>
    </row>
    <row r="23" spans="1:19" s="3" customFormat="1" ht="47.25" x14ac:dyDescent="0.25">
      <c r="A23" s="88" t="s">
        <v>339</v>
      </c>
      <c r="B23" s="86" t="s">
        <v>327</v>
      </c>
      <c r="C23" s="83">
        <v>5680000</v>
      </c>
      <c r="D23" s="83">
        <v>4135000</v>
      </c>
      <c r="E23" s="84">
        <v>5473150</v>
      </c>
      <c r="F23" s="87">
        <v>47300</v>
      </c>
      <c r="G23" s="82" t="s">
        <v>13</v>
      </c>
      <c r="H23" s="84">
        <v>5689564.6200000001</v>
      </c>
      <c r="I23" s="84">
        <f>3041580.27+2636546.19</f>
        <v>5678126.46</v>
      </c>
      <c r="J23" s="84">
        <f t="shared" si="0"/>
        <v>11438.160000000149</v>
      </c>
      <c r="K23" s="88" t="s">
        <v>358</v>
      </c>
      <c r="L23" s="82" t="s">
        <v>12</v>
      </c>
      <c r="M23" s="81" t="s">
        <v>43</v>
      </c>
      <c r="N23" s="81" t="s">
        <v>40</v>
      </c>
      <c r="O23" s="82" t="s">
        <v>77</v>
      </c>
      <c r="P23" s="82" t="s">
        <v>77</v>
      </c>
      <c r="Q23" s="82"/>
      <c r="R23" s="86"/>
      <c r="S23" s="86"/>
    </row>
    <row r="24" spans="1:19" s="3" customFormat="1" ht="31.5" x14ac:dyDescent="0.25">
      <c r="A24" s="86" t="s">
        <v>325</v>
      </c>
      <c r="B24" s="86" t="s">
        <v>328</v>
      </c>
      <c r="C24" s="83">
        <v>1270000</v>
      </c>
      <c r="D24" s="83">
        <v>420000</v>
      </c>
      <c r="E24" s="84">
        <v>441000</v>
      </c>
      <c r="F24" s="87">
        <v>43647</v>
      </c>
      <c r="G24" s="82" t="s">
        <v>13</v>
      </c>
      <c r="H24" s="84">
        <f>1246932+23068</f>
        <v>1270000</v>
      </c>
      <c r="I24" s="84">
        <f>1226419.63+23068</f>
        <v>1249487.6299999999</v>
      </c>
      <c r="J24" s="84">
        <f t="shared" si="0"/>
        <v>20512.370000000112</v>
      </c>
      <c r="K24" s="88" t="s">
        <v>347</v>
      </c>
      <c r="L24" s="82" t="s">
        <v>13</v>
      </c>
      <c r="M24" s="81"/>
      <c r="N24" s="81"/>
      <c r="O24" s="82"/>
      <c r="P24" s="82"/>
      <c r="Q24" s="82"/>
      <c r="R24" s="86"/>
      <c r="S24" s="86"/>
    </row>
    <row r="25" spans="1:19" s="3" customFormat="1" ht="47.25" x14ac:dyDescent="0.25">
      <c r="A25" s="86" t="s">
        <v>314</v>
      </c>
      <c r="B25" s="86" t="s">
        <v>329</v>
      </c>
      <c r="C25" s="83">
        <v>5105000</v>
      </c>
      <c r="D25" s="83">
        <v>3940000</v>
      </c>
      <c r="E25" s="84">
        <v>5189738</v>
      </c>
      <c r="F25" s="87">
        <v>47665</v>
      </c>
      <c r="G25" s="82" t="s">
        <v>13</v>
      </c>
      <c r="H25" s="84">
        <v>5126949.43</v>
      </c>
      <c r="I25" s="84">
        <v>4836138.8099999996</v>
      </c>
      <c r="J25" s="84">
        <f t="shared" si="0"/>
        <v>290810.62000000011</v>
      </c>
      <c r="K25" s="88" t="s">
        <v>358</v>
      </c>
      <c r="L25" s="82" t="s">
        <v>12</v>
      </c>
      <c r="M25" s="81" t="s">
        <v>43</v>
      </c>
      <c r="N25" s="81" t="s">
        <v>48</v>
      </c>
      <c r="O25" s="82" t="s">
        <v>77</v>
      </c>
      <c r="P25" s="82" t="s">
        <v>77</v>
      </c>
      <c r="Q25" s="82"/>
      <c r="R25" s="86"/>
      <c r="S25" s="86"/>
    </row>
    <row r="26" spans="1:19" s="3" customFormat="1" ht="62.25" customHeight="1" x14ac:dyDescent="0.25">
      <c r="A26" s="86" t="s">
        <v>315</v>
      </c>
      <c r="B26" s="86" t="s">
        <v>328</v>
      </c>
      <c r="C26" s="83">
        <v>15685000</v>
      </c>
      <c r="D26" s="83">
        <v>14050000</v>
      </c>
      <c r="E26" s="84">
        <v>16187280</v>
      </c>
      <c r="F26" s="87">
        <v>47665</v>
      </c>
      <c r="G26" s="82" t="s">
        <v>13</v>
      </c>
      <c r="H26" s="84">
        <v>15400098</v>
      </c>
      <c r="I26" s="84">
        <v>15400098</v>
      </c>
      <c r="J26" s="84">
        <f t="shared" si="0"/>
        <v>0</v>
      </c>
      <c r="K26" s="88" t="s">
        <v>360</v>
      </c>
      <c r="L26" s="82" t="s">
        <v>13</v>
      </c>
      <c r="M26" s="81"/>
      <c r="N26" s="81"/>
      <c r="O26" s="82"/>
      <c r="P26" s="82"/>
      <c r="Q26" s="82"/>
      <c r="R26" s="86"/>
      <c r="S26" s="86"/>
    </row>
    <row r="27" spans="1:19" s="3" customFormat="1" ht="47.25" x14ac:dyDescent="0.25">
      <c r="A27" s="86" t="s">
        <v>316</v>
      </c>
      <c r="B27" s="86" t="s">
        <v>326</v>
      </c>
      <c r="C27" s="83">
        <v>32295000</v>
      </c>
      <c r="D27" s="83">
        <v>24665000</v>
      </c>
      <c r="E27" s="84">
        <v>36355306</v>
      </c>
      <c r="F27" s="87">
        <v>48396</v>
      </c>
      <c r="G27" s="82" t="s">
        <v>13</v>
      </c>
      <c r="H27" s="84">
        <v>32530093</v>
      </c>
      <c r="I27" s="84">
        <v>32530093</v>
      </c>
      <c r="J27" s="84">
        <f t="shared" si="0"/>
        <v>0</v>
      </c>
      <c r="K27" s="88" t="s">
        <v>350</v>
      </c>
      <c r="L27" s="82" t="s">
        <v>12</v>
      </c>
      <c r="M27" s="81" t="s">
        <v>39</v>
      </c>
      <c r="N27" s="81" t="s">
        <v>40</v>
      </c>
      <c r="O27" s="82" t="s">
        <v>40</v>
      </c>
      <c r="P27" s="82"/>
      <c r="Q27" s="82"/>
      <c r="R27" s="86"/>
      <c r="S27" s="86"/>
    </row>
    <row r="28" spans="1:19" s="3" customFormat="1" ht="47.25" x14ac:dyDescent="0.25">
      <c r="A28" s="86" t="s">
        <v>317</v>
      </c>
      <c r="B28" s="86" t="s">
        <v>326</v>
      </c>
      <c r="C28" s="83">
        <v>32530000</v>
      </c>
      <c r="D28" s="83">
        <v>25980000</v>
      </c>
      <c r="E28" s="84">
        <v>39429781</v>
      </c>
      <c r="F28" s="87">
        <v>48761</v>
      </c>
      <c r="G28" s="82" t="s">
        <v>13</v>
      </c>
      <c r="H28" s="84">
        <v>32798871.75</v>
      </c>
      <c r="I28" s="84">
        <v>32798871.75</v>
      </c>
      <c r="J28" s="84">
        <f t="shared" si="0"/>
        <v>0</v>
      </c>
      <c r="K28" s="88" t="s">
        <v>346</v>
      </c>
      <c r="L28" s="82" t="s">
        <v>12</v>
      </c>
      <c r="M28" s="81" t="s">
        <v>47</v>
      </c>
      <c r="N28" s="81" t="s">
        <v>48</v>
      </c>
      <c r="O28" s="82" t="s">
        <v>48</v>
      </c>
      <c r="P28" s="82" t="s">
        <v>77</v>
      </c>
      <c r="Q28" s="82"/>
      <c r="R28" s="86"/>
      <c r="S28" s="86"/>
    </row>
    <row r="29" spans="1:19" s="3" customFormat="1" ht="47.25" x14ac:dyDescent="0.25">
      <c r="A29" s="86" t="s">
        <v>318</v>
      </c>
      <c r="B29" s="86" t="s">
        <v>326</v>
      </c>
      <c r="C29" s="83">
        <v>6295000</v>
      </c>
      <c r="D29" s="83">
        <v>190000</v>
      </c>
      <c r="E29" s="84">
        <v>197500</v>
      </c>
      <c r="F29" s="87">
        <v>42917</v>
      </c>
      <c r="G29" s="82" t="s">
        <v>13</v>
      </c>
      <c r="H29" s="84">
        <v>6322070</v>
      </c>
      <c r="I29" s="84">
        <v>6322070</v>
      </c>
      <c r="J29" s="84">
        <f t="shared" si="0"/>
        <v>0</v>
      </c>
      <c r="K29" s="88" t="s">
        <v>343</v>
      </c>
      <c r="L29" s="82" t="s">
        <v>12</v>
      </c>
      <c r="M29" s="81" t="s">
        <v>39</v>
      </c>
      <c r="N29" s="81" t="s">
        <v>40</v>
      </c>
      <c r="O29" s="82" t="s">
        <v>40</v>
      </c>
      <c r="P29" s="82" t="s">
        <v>77</v>
      </c>
      <c r="Q29" s="82"/>
      <c r="R29" s="86"/>
      <c r="S29" s="86"/>
    </row>
    <row r="30" spans="1:19" s="3" customFormat="1" ht="47.25" x14ac:dyDescent="0.25">
      <c r="A30" s="86" t="s">
        <v>319</v>
      </c>
      <c r="B30" s="86" t="s">
        <v>326</v>
      </c>
      <c r="C30" s="83">
        <v>25070000</v>
      </c>
      <c r="D30" s="83">
        <v>20290000</v>
      </c>
      <c r="E30" s="84">
        <v>30735688</v>
      </c>
      <c r="F30" s="87">
        <v>49126</v>
      </c>
      <c r="G30" s="82" t="s">
        <v>13</v>
      </c>
      <c r="H30" s="84">
        <f>C30-130904</f>
        <v>24939096</v>
      </c>
      <c r="I30" s="84">
        <f>H30</f>
        <v>24939096</v>
      </c>
      <c r="J30" s="84">
        <f t="shared" si="0"/>
        <v>0</v>
      </c>
      <c r="K30" s="88" t="s">
        <v>351</v>
      </c>
      <c r="L30" s="82" t="s">
        <v>12</v>
      </c>
      <c r="M30" s="81" t="s">
        <v>47</v>
      </c>
      <c r="N30" s="81" t="s">
        <v>48</v>
      </c>
      <c r="O30" s="82" t="s">
        <v>48</v>
      </c>
      <c r="P30" s="82"/>
      <c r="Q30" s="82"/>
      <c r="R30" s="86"/>
      <c r="S30" s="86"/>
    </row>
    <row r="31" spans="1:19" s="3" customFormat="1" ht="94.5" customHeight="1" x14ac:dyDescent="0.25">
      <c r="A31" s="86" t="s">
        <v>320</v>
      </c>
      <c r="B31" s="86" t="s">
        <v>326</v>
      </c>
      <c r="C31" s="83">
        <v>64190000</v>
      </c>
      <c r="D31" s="83">
        <v>23385000</v>
      </c>
      <c r="E31" s="84">
        <v>26670750</v>
      </c>
      <c r="F31" s="87">
        <v>43647</v>
      </c>
      <c r="G31" s="82" t="s">
        <v>13</v>
      </c>
      <c r="H31" s="84">
        <v>68988702.650000006</v>
      </c>
      <c r="I31" s="84">
        <f>H31</f>
        <v>68988702.650000006</v>
      </c>
      <c r="J31" s="84">
        <f t="shared" si="0"/>
        <v>0</v>
      </c>
      <c r="K31" s="88" t="s">
        <v>352</v>
      </c>
      <c r="L31" s="82" t="s">
        <v>12</v>
      </c>
      <c r="M31" s="81" t="s">
        <v>47</v>
      </c>
      <c r="N31" s="81" t="s">
        <v>48</v>
      </c>
      <c r="O31" s="82" t="s">
        <v>48</v>
      </c>
      <c r="P31" s="82" t="s">
        <v>77</v>
      </c>
      <c r="Q31" s="82"/>
      <c r="R31" s="86"/>
      <c r="S31" s="86"/>
    </row>
    <row r="32" spans="1:19" s="3" customFormat="1" ht="47.25" x14ac:dyDescent="0.25">
      <c r="A32" s="86" t="s">
        <v>321</v>
      </c>
      <c r="B32" s="86" t="s">
        <v>326</v>
      </c>
      <c r="C32" s="83">
        <v>3045000</v>
      </c>
      <c r="D32" s="83">
        <v>1625000</v>
      </c>
      <c r="E32" s="84">
        <v>1803375</v>
      </c>
      <c r="F32" s="87">
        <v>44378</v>
      </c>
      <c r="G32" s="82" t="s">
        <v>13</v>
      </c>
      <c r="H32" s="84">
        <v>3115081.8</v>
      </c>
      <c r="I32" s="84">
        <f>H32</f>
        <v>3115081.8</v>
      </c>
      <c r="J32" s="84">
        <f t="shared" si="0"/>
        <v>0</v>
      </c>
      <c r="K32" s="88" t="s">
        <v>345</v>
      </c>
      <c r="L32" s="82" t="s">
        <v>12</v>
      </c>
      <c r="M32" s="81" t="s">
        <v>49</v>
      </c>
      <c r="N32" s="81" t="s">
        <v>48</v>
      </c>
      <c r="O32" s="82" t="s">
        <v>48</v>
      </c>
      <c r="P32" s="82" t="s">
        <v>77</v>
      </c>
      <c r="Q32" s="82"/>
      <c r="R32" s="86"/>
      <c r="S32" s="86"/>
    </row>
    <row r="33" spans="1:19" s="3" customFormat="1" ht="78.75" customHeight="1" x14ac:dyDescent="0.25">
      <c r="A33" s="86" t="s">
        <v>322</v>
      </c>
      <c r="B33" s="86" t="s">
        <v>326</v>
      </c>
      <c r="C33" s="83">
        <v>65675000</v>
      </c>
      <c r="D33" s="83">
        <v>47065000</v>
      </c>
      <c r="E33" s="84">
        <v>68510200</v>
      </c>
      <c r="F33" s="87">
        <v>50222</v>
      </c>
      <c r="G33" s="82" t="s">
        <v>13</v>
      </c>
      <c r="H33" s="84">
        <v>70588679.849999994</v>
      </c>
      <c r="I33" s="84">
        <f>H33</f>
        <v>70588679.849999994</v>
      </c>
      <c r="J33" s="84">
        <f t="shared" si="0"/>
        <v>0</v>
      </c>
      <c r="K33" s="88" t="s">
        <v>353</v>
      </c>
      <c r="L33" s="82" t="s">
        <v>12</v>
      </c>
      <c r="M33" s="81" t="s">
        <v>47</v>
      </c>
      <c r="N33" s="81" t="s">
        <v>48</v>
      </c>
      <c r="O33" s="82" t="s">
        <v>48</v>
      </c>
      <c r="P33" s="82" t="s">
        <v>77</v>
      </c>
      <c r="Q33" s="82"/>
      <c r="R33" s="86"/>
      <c r="S33" s="86"/>
    </row>
    <row r="34" spans="1:19" s="3" customFormat="1" ht="152.25" customHeight="1" x14ac:dyDescent="0.25">
      <c r="A34" s="86" t="s">
        <v>323</v>
      </c>
      <c r="B34" s="86" t="s">
        <v>326</v>
      </c>
      <c r="C34" s="83">
        <v>71435000</v>
      </c>
      <c r="D34" s="83">
        <v>71435000</v>
      </c>
      <c r="E34" s="84">
        <v>116147088</v>
      </c>
      <c r="F34" s="87">
        <v>51683</v>
      </c>
      <c r="G34" s="82" t="s">
        <v>13</v>
      </c>
      <c r="H34" s="84">
        <v>82623854.650000006</v>
      </c>
      <c r="I34" s="84">
        <f>H34-J34</f>
        <v>19941600.960000008</v>
      </c>
      <c r="J34" s="84">
        <v>62682253.689999998</v>
      </c>
      <c r="K34" s="88" t="s">
        <v>354</v>
      </c>
      <c r="L34" s="82" t="s">
        <v>12</v>
      </c>
      <c r="M34" s="81" t="s">
        <v>77</v>
      </c>
      <c r="N34" s="81" t="s">
        <v>48</v>
      </c>
      <c r="O34" s="82" t="s">
        <v>48</v>
      </c>
      <c r="P34" s="82" t="s">
        <v>77</v>
      </c>
      <c r="Q34" s="82"/>
      <c r="R34" s="86"/>
      <c r="S34" s="86"/>
    </row>
    <row r="35" spans="1:19" s="3" customFormat="1" ht="174.75" customHeight="1" x14ac:dyDescent="0.25">
      <c r="A35" s="86" t="s">
        <v>324</v>
      </c>
      <c r="B35" s="86" t="s">
        <v>326</v>
      </c>
      <c r="C35" s="83">
        <v>15770000</v>
      </c>
      <c r="D35" s="83">
        <v>15770000</v>
      </c>
      <c r="E35" s="84">
        <v>23388464</v>
      </c>
      <c r="F35" s="87">
        <v>51683</v>
      </c>
      <c r="G35" s="82" t="s">
        <v>13</v>
      </c>
      <c r="H35" s="84">
        <v>17180560.5</v>
      </c>
      <c r="I35" s="84">
        <f>H35-J35</f>
        <v>8387309.5</v>
      </c>
      <c r="J35" s="84">
        <v>8793251</v>
      </c>
      <c r="K35" s="88" t="s">
        <v>355</v>
      </c>
      <c r="L35" s="82" t="s">
        <v>12</v>
      </c>
      <c r="M35" s="81" t="s">
        <v>77</v>
      </c>
      <c r="N35" s="81" t="s">
        <v>48</v>
      </c>
      <c r="O35" s="82" t="s">
        <v>48</v>
      </c>
      <c r="P35" s="82" t="s">
        <v>77</v>
      </c>
      <c r="Q35" s="82"/>
      <c r="R35" s="86"/>
      <c r="S35" s="86"/>
    </row>
    <row r="36" spans="1:19" s="3" customFormat="1" x14ac:dyDescent="0.25">
      <c r="A36" s="86" t="s">
        <v>375</v>
      </c>
      <c r="B36" s="86" t="s">
        <v>367</v>
      </c>
      <c r="C36" s="83">
        <v>0</v>
      </c>
      <c r="D36" s="83">
        <v>0</v>
      </c>
      <c r="E36" s="84">
        <v>0</v>
      </c>
      <c r="F36" s="87" t="s">
        <v>272</v>
      </c>
      <c r="G36" s="82" t="s">
        <v>13</v>
      </c>
      <c r="H36" s="84">
        <v>0</v>
      </c>
      <c r="I36" s="84">
        <v>0</v>
      </c>
      <c r="J36" s="84">
        <f t="shared" si="0"/>
        <v>0</v>
      </c>
      <c r="K36" s="86" t="s">
        <v>366</v>
      </c>
      <c r="L36" s="82" t="s">
        <v>13</v>
      </c>
      <c r="M36" s="81"/>
      <c r="N36" s="81"/>
      <c r="O36" s="82"/>
      <c r="P36" s="82"/>
      <c r="Q36" s="82"/>
      <c r="R36" s="86"/>
      <c r="S36" s="86" t="s">
        <v>371</v>
      </c>
    </row>
    <row r="37" spans="1:19" s="3" customFormat="1" x14ac:dyDescent="0.25">
      <c r="A37" s="86" t="s">
        <v>375</v>
      </c>
      <c r="B37" s="86" t="s">
        <v>368</v>
      </c>
      <c r="C37" s="83">
        <v>0</v>
      </c>
      <c r="D37" s="83">
        <v>0</v>
      </c>
      <c r="E37" s="84">
        <v>0</v>
      </c>
      <c r="F37" s="87" t="s">
        <v>272</v>
      </c>
      <c r="G37" s="82" t="s">
        <v>13</v>
      </c>
      <c r="H37" s="84">
        <v>0</v>
      </c>
      <c r="I37" s="84">
        <v>0</v>
      </c>
      <c r="J37" s="84">
        <f t="shared" si="0"/>
        <v>0</v>
      </c>
      <c r="K37" s="86" t="s">
        <v>366</v>
      </c>
      <c r="L37" s="82" t="s">
        <v>13</v>
      </c>
      <c r="M37" s="81"/>
      <c r="N37" s="81"/>
      <c r="O37" s="82"/>
      <c r="P37" s="82"/>
      <c r="Q37" s="82"/>
      <c r="R37" s="86"/>
      <c r="S37" s="86" t="s">
        <v>372</v>
      </c>
    </row>
    <row r="38" spans="1:19" s="3" customFormat="1" x14ac:dyDescent="0.25">
      <c r="A38" s="86" t="s">
        <v>375</v>
      </c>
      <c r="B38" s="86" t="s">
        <v>370</v>
      </c>
      <c r="C38" s="83">
        <v>0</v>
      </c>
      <c r="D38" s="83">
        <v>0</v>
      </c>
      <c r="E38" s="84">
        <v>0</v>
      </c>
      <c r="F38" s="87" t="s">
        <v>272</v>
      </c>
      <c r="G38" s="82" t="s">
        <v>13</v>
      </c>
      <c r="H38" s="84">
        <v>0</v>
      </c>
      <c r="I38" s="84">
        <v>0</v>
      </c>
      <c r="J38" s="84">
        <f t="shared" si="0"/>
        <v>0</v>
      </c>
      <c r="K38" s="86" t="s">
        <v>366</v>
      </c>
      <c r="L38" s="82" t="s">
        <v>13</v>
      </c>
      <c r="M38" s="81"/>
      <c r="N38" s="81"/>
      <c r="O38" s="82"/>
      <c r="P38" s="82"/>
      <c r="Q38" s="82"/>
      <c r="R38" s="86"/>
      <c r="S38" s="86" t="s">
        <v>373</v>
      </c>
    </row>
    <row r="39" spans="1:19" s="3" customFormat="1" x14ac:dyDescent="0.25">
      <c r="A39" s="86" t="s">
        <v>375</v>
      </c>
      <c r="B39" s="86" t="s">
        <v>369</v>
      </c>
      <c r="C39" s="83">
        <v>0</v>
      </c>
      <c r="D39" s="83">
        <v>0</v>
      </c>
      <c r="E39" s="84">
        <v>0</v>
      </c>
      <c r="F39" s="87" t="s">
        <v>272</v>
      </c>
      <c r="G39" s="82" t="s">
        <v>13</v>
      </c>
      <c r="H39" s="84">
        <v>0</v>
      </c>
      <c r="I39" s="84">
        <v>0</v>
      </c>
      <c r="J39" s="84">
        <f t="shared" si="0"/>
        <v>0</v>
      </c>
      <c r="K39" s="86" t="s">
        <v>366</v>
      </c>
      <c r="L39" s="82" t="s">
        <v>13</v>
      </c>
      <c r="M39" s="81"/>
      <c r="N39" s="81"/>
      <c r="O39" s="82"/>
      <c r="P39" s="82"/>
      <c r="Q39" s="82"/>
      <c r="R39" s="86"/>
      <c r="S39" s="86" t="s">
        <v>374</v>
      </c>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5" right="0.5" top="0.5" bottom="0.5" header="0" footer="0"/>
  <pageSetup scale="31" fitToWidth="0" orientation="portrait" verticalDpi="1200" r:id="rId1"/>
  <colBreaks count="1" manualBreakCount="1">
    <brk id="10" max="3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12" sqref="B1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Bryan, Texas</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f>SUM('2 - Individual Debt Obligations'!C10:C35)+13050000</f>
        <v>571255000</v>
      </c>
    </row>
    <row r="11" spans="1:11" x14ac:dyDescent="0.25">
      <c r="A11" s="58" t="s">
        <v>81</v>
      </c>
      <c r="B11" s="90">
        <f>SUM('2 - Individual Debt Obligations'!D10:D35)</f>
        <v>420860022</v>
      </c>
    </row>
    <row r="12" spans="1:11" ht="31.5" x14ac:dyDescent="0.25">
      <c r="A12" s="58" t="s">
        <v>82</v>
      </c>
      <c r="B12" s="90">
        <f>SUM('2 - Individual Debt Obligations'!E10:E35)</f>
        <v>585746078.43000007</v>
      </c>
    </row>
    <row r="13" spans="1:11" x14ac:dyDescent="0.25">
      <c r="A13" s="21"/>
      <c r="B13" s="21"/>
    </row>
    <row r="14" spans="1:11" ht="31.5" x14ac:dyDescent="0.25">
      <c r="A14" s="28" t="s">
        <v>224</v>
      </c>
      <c r="B14" s="29"/>
    </row>
    <row r="15" spans="1:11" x14ac:dyDescent="0.25">
      <c r="A15" s="57" t="s">
        <v>83</v>
      </c>
      <c r="B15" s="89">
        <f>SUM('2 - Individual Debt Obligations'!C10:C21)</f>
        <v>177845000</v>
      </c>
    </row>
    <row r="16" spans="1:11" ht="31.5" x14ac:dyDescent="0.25">
      <c r="A16" s="58" t="s">
        <v>84</v>
      </c>
      <c r="B16" s="90">
        <f>SUM('2 - Individual Debt Obligations'!D10:D21)</f>
        <v>144270022</v>
      </c>
    </row>
    <row r="17" spans="1:2" ht="31.5" x14ac:dyDescent="0.25">
      <c r="A17" s="58" t="s">
        <v>85</v>
      </c>
      <c r="B17" s="90">
        <f>SUM('2 - Individual Debt Obligations'!E10:E21)</f>
        <v>184428158</v>
      </c>
    </row>
    <row r="18" spans="1:2" x14ac:dyDescent="0.25">
      <c r="A18" s="21"/>
      <c r="B18" s="21"/>
    </row>
    <row r="19" spans="1:2" ht="31.5" x14ac:dyDescent="0.25">
      <c r="A19" s="28" t="s">
        <v>223</v>
      </c>
      <c r="B19" s="31"/>
    </row>
    <row r="20" spans="1:2" x14ac:dyDescent="0.25">
      <c r="A20" s="57" t="s">
        <v>291</v>
      </c>
      <c r="B20" s="91">
        <v>82118</v>
      </c>
    </row>
    <row r="21" spans="1:2" ht="31.5" x14ac:dyDescent="0.25">
      <c r="A21" s="57" t="s">
        <v>292</v>
      </c>
      <c r="B21" s="92" t="s">
        <v>330</v>
      </c>
    </row>
    <row r="22" spans="1:2" ht="31.5" customHeight="1" x14ac:dyDescent="0.25">
      <c r="A22" s="57" t="s">
        <v>86</v>
      </c>
      <c r="B22" s="89">
        <f>+B15/B20</f>
        <v>2165.7249324143304</v>
      </c>
    </row>
    <row r="23" spans="1:2" ht="31.5" x14ac:dyDescent="0.25">
      <c r="A23" s="58" t="s">
        <v>87</v>
      </c>
      <c r="B23" s="90">
        <f>+B16/B20</f>
        <v>1756.8623444311843</v>
      </c>
    </row>
    <row r="24" spans="1:2" ht="47.25" customHeight="1" x14ac:dyDescent="0.25">
      <c r="A24" s="58" t="s">
        <v>88</v>
      </c>
      <c r="B24" s="90">
        <f>+B17/B20</f>
        <v>2245.8919847049369</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activeCell="B29" sqref="B29"/>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pageSetup scale="39" orientation="portrait" verticalDpi="0"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sqref="A1:E3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pageSetup scale="31" orientation="portrait"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'5 - Optional Reporting'!Print_Area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Smith, William</cp:lastModifiedBy>
  <cp:lastPrinted>2017-03-21T18:15:05Z</cp:lastPrinted>
  <dcterms:created xsi:type="dcterms:W3CDTF">2017-01-13T17:49:37Z</dcterms:created>
  <dcterms:modified xsi:type="dcterms:W3CDTF">2017-04-07T19:58:52Z</dcterms:modified>
</cp:coreProperties>
</file>